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sta_2022\PCTO_2022\"/>
    </mc:Choice>
  </mc:AlternateContent>
  <xr:revisionPtr revIDLastSave="0" documentId="13_ncr:1_{79CFF420-8B8F-4494-AA69-4DBA797A12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ventivo as 22-23" sheetId="1" r:id="rId1"/>
    <sheet name="NumeroAlunniStimato" sheetId="6" r:id="rId2"/>
  </sheets>
  <definedNames>
    <definedName name="_xlnm.Print_Area" localSheetId="0">'Preventivo as 22-23'!$B$3:$J$55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4" i="1"/>
  <c r="J60" i="1"/>
  <c r="L60" i="1" s="1"/>
  <c r="J24" i="1"/>
  <c r="H23" i="1"/>
  <c r="J23" i="1"/>
  <c r="J18" i="1"/>
  <c r="J19" i="1"/>
  <c r="H42" i="1"/>
  <c r="J42" i="1" s="1"/>
  <c r="L42" i="1" s="1"/>
  <c r="H41" i="1"/>
  <c r="J41" i="1" s="1"/>
  <c r="O47" i="1"/>
  <c r="J50" i="1"/>
  <c r="H31" i="1"/>
  <c r="H30" i="1"/>
  <c r="J44" i="1"/>
  <c r="J30" i="1"/>
  <c r="J31" i="1"/>
  <c r="J29" i="1"/>
  <c r="D14" i="1"/>
  <c r="H29" i="1"/>
  <c r="H24" i="1"/>
  <c r="H19" i="1"/>
  <c r="H18" i="1"/>
  <c r="J17" i="1"/>
  <c r="C22" i="6"/>
  <c r="J46" i="1"/>
  <c r="J35" i="1"/>
  <c r="F22" i="6"/>
  <c r="F15" i="6"/>
  <c r="F9" i="6"/>
  <c r="C15" i="6"/>
  <c r="C9" i="6"/>
  <c r="F25" i="6" l="1"/>
  <c r="H33" i="1"/>
  <c r="J59" i="1" s="1"/>
  <c r="L59" i="1" s="1"/>
  <c r="H26" i="1"/>
  <c r="O46" i="1"/>
  <c r="C25" i="6"/>
  <c r="O19" i="1" l="1"/>
  <c r="L18" i="1"/>
  <c r="L50" i="1" l="1"/>
  <c r="O24" i="1"/>
  <c r="L23" i="1"/>
  <c r="L44" i="1" l="1"/>
  <c r="O41" i="1" l="1"/>
  <c r="O55" i="1" s="1"/>
  <c r="J53" i="1" l="1"/>
  <c r="J22" i="1"/>
  <c r="J38" i="1" l="1"/>
  <c r="L38" i="1" s="1"/>
  <c r="L55" i="1" s="1"/>
  <c r="L61" i="1" s="1"/>
  <c r="J26" i="1"/>
  <c r="J55" i="1" l="1"/>
  <c r="J61" i="1" l="1"/>
  <c r="J57" i="1"/>
</calcChain>
</file>

<file path=xl/sharedStrings.xml><?xml version="1.0" encoding="utf-8"?>
<sst xmlns="http://schemas.openxmlformats.org/spreadsheetml/2006/main" count="116" uniqueCount="88">
  <si>
    <t>TOTALE TUTOR</t>
  </si>
  <si>
    <t>ENTRATE</t>
  </si>
  <si>
    <t>TOTALE ENTRATE</t>
  </si>
  <si>
    <t>Canone manutenzione software Zucchetti</t>
  </si>
  <si>
    <t>SPESE</t>
  </si>
  <si>
    <t>TOTALE SPESE</t>
  </si>
  <si>
    <t>studenti</t>
  </si>
  <si>
    <t>classi</t>
  </si>
  <si>
    <t>€/h</t>
  </si>
  <si>
    <t>costo lordo scuola</t>
  </si>
  <si>
    <t>corsi</t>
  </si>
  <si>
    <t>Corso formazione docenti software Zucchetti</t>
  </si>
  <si>
    <t>Assistenza telefonica</t>
  </si>
  <si>
    <t>TUTOR classi in stage (12h/classe+1h/studente)</t>
  </si>
  <si>
    <t>TUTOR quinte non in stage (8h/classe)</t>
  </si>
  <si>
    <t>4 quinte ITE</t>
  </si>
  <si>
    <t>classe</t>
  </si>
  <si>
    <t>corsi Zucchetti da 10h per quinte AFM</t>
  </si>
  <si>
    <t>Aggiornamento software  Zucchetti</t>
  </si>
  <si>
    <t>Classi quarte ITE</t>
  </si>
  <si>
    <t>Classi quarte LES</t>
  </si>
  <si>
    <t>Corsi specifici per la sicurezza (4h per corso)</t>
  </si>
  <si>
    <t>Potenziamento del lavoro tecnico per installazione software</t>
  </si>
  <si>
    <t>costo lordo scuola coll. scolastici</t>
  </si>
  <si>
    <t>set-dic</t>
  </si>
  <si>
    <t>gen-ago</t>
  </si>
  <si>
    <t>ITE</t>
  </si>
  <si>
    <t>LES</t>
  </si>
  <si>
    <t>costo lordo scuola tecnico lab</t>
  </si>
  <si>
    <t>Avanzo 2021-22</t>
  </si>
  <si>
    <t>Finanziamento 2022-23</t>
  </si>
  <si>
    <t>3A</t>
  </si>
  <si>
    <t>3B</t>
  </si>
  <si>
    <t>3C</t>
  </si>
  <si>
    <t>3D</t>
  </si>
  <si>
    <t>3L</t>
  </si>
  <si>
    <t>3P</t>
  </si>
  <si>
    <t>4B</t>
  </si>
  <si>
    <t>4C</t>
  </si>
  <si>
    <t>4D</t>
  </si>
  <si>
    <t>4L</t>
  </si>
  <si>
    <t>4P</t>
  </si>
  <si>
    <t>5A</t>
  </si>
  <si>
    <t>5B</t>
  </si>
  <si>
    <t>5C</t>
  </si>
  <si>
    <t>5D</t>
  </si>
  <si>
    <t>3E</t>
  </si>
  <si>
    <t>3F</t>
  </si>
  <si>
    <t>3G</t>
  </si>
  <si>
    <t>3H</t>
  </si>
  <si>
    <t>3I</t>
  </si>
  <si>
    <t>4E</t>
  </si>
  <si>
    <t>4F</t>
  </si>
  <si>
    <t>4G</t>
  </si>
  <si>
    <t>4H</t>
  </si>
  <si>
    <t>5E</t>
  </si>
  <si>
    <t>5F</t>
  </si>
  <si>
    <t>5G</t>
  </si>
  <si>
    <t>5H</t>
  </si>
  <si>
    <t>5I</t>
  </si>
  <si>
    <t>5 quarte ITE</t>
  </si>
  <si>
    <t>4 quarte LES</t>
  </si>
  <si>
    <t>Spese</t>
  </si>
  <si>
    <t>5 quinte LES</t>
  </si>
  <si>
    <t>AVANZO</t>
  </si>
  <si>
    <t>corsi Zucchetti avanzati da 10h per quarte AFM</t>
  </si>
  <si>
    <t>TOTALE</t>
  </si>
  <si>
    <t>TOTALE TERZE</t>
  </si>
  <si>
    <t>TOTALE QUARTE</t>
  </si>
  <si>
    <t>TOTALE QUINTE</t>
  </si>
  <si>
    <t>solo per 5C</t>
  </si>
  <si>
    <t>TOTALE ALTRI COSTI SIC.SPECIFICA e PERSONALE</t>
  </si>
  <si>
    <t>Totale effettivo risorse destinate a PCTO</t>
  </si>
  <si>
    <t>ore</t>
  </si>
  <si>
    <t>ore Tot</t>
  </si>
  <si>
    <t>corsi Zucchetti da 10h per terze AFM ed ex 3M</t>
  </si>
  <si>
    <t>Commissione Erasmus per organizzazione bando+tirocini all'estero (80h)</t>
  </si>
  <si>
    <t>(Ore di potenziato destinate ai corsi Zucchetti: 94 h)</t>
  </si>
  <si>
    <t>TOTALE COSTI SOFTWARE</t>
  </si>
  <si>
    <t>ore Pot</t>
  </si>
  <si>
    <t>Quota di partecipazione per progetto LES in collaborazione con Enti esterni</t>
  </si>
  <si>
    <t>BUDGET PCTO  a. s. 2022-2023</t>
  </si>
  <si>
    <t>Costo potenziato commissione PCTO "ITE e sicurezza" (22h sicurezza + 180h ITE)</t>
  </si>
  <si>
    <t>Commissione PCTO LES (180h)</t>
  </si>
  <si>
    <t>Spese eventuali per allievi (trasporto/biglietti di entrata)</t>
  </si>
  <si>
    <t>Commissione PCTO "ITE e sicurezza"(180h + 22h)</t>
  </si>
  <si>
    <t xml:space="preserve">Costo 94 ore potenziato software </t>
  </si>
  <si>
    <t>Spese eventuali per remunerazione docenti accompagnatori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</si>
</sst>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&quot;€&quot;\ #,##0;[Red]\-&quot;€&quot;\ #,##0"/>
    <numFmt numFmtId="165" formatCode="&quot;€&quot;\ #,##0.00;[Red]\-&quot;€&quot;\ #,##0.00"/>
    <numFmt numFmtId="166" formatCode="#,##0.00\ &quot;€&quot;"/>
    <numFmt numFmtId="167" formatCode="#,##0.00_ ;[Red]\-#,##0.00\ 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92D050"/>
      <name val="Times New Roman"/>
      <family val="1"/>
    </font>
    <font>
      <sz val="11"/>
      <color rgb="FF92D050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1"/>
      <color theme="4" tint="-0.249977111117893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color theme="9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vertical="top"/>
    </xf>
    <xf numFmtId="0" fontId="4" fillId="0" borderId="0" xfId="0" applyFont="1"/>
    <xf numFmtId="8" fontId="0" fillId="0" borderId="0" xfId="0" applyNumberFormat="1"/>
    <xf numFmtId="0" fontId="8" fillId="0" borderId="0" xfId="0" applyFont="1"/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1" xfId="0" applyBorder="1"/>
    <xf numFmtId="164" fontId="2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5" fontId="1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165" fontId="5" fillId="0" borderId="1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165" fontId="7" fillId="0" borderId="3" xfId="0" applyNumberFormat="1" applyFont="1" applyBorder="1" applyAlignment="1">
      <alignment horizontal="right" vertical="top"/>
    </xf>
    <xf numFmtId="166" fontId="2" fillId="0" borderId="3" xfId="0" applyNumberFormat="1" applyFont="1" applyBorder="1" applyAlignment="1">
      <alignment horizontal="right" vertical="top"/>
    </xf>
    <xf numFmtId="0" fontId="0" fillId="0" borderId="4" xfId="0" applyBorder="1"/>
    <xf numFmtId="165" fontId="0" fillId="0" borderId="1" xfId="0" applyNumberFormat="1" applyBorder="1"/>
    <xf numFmtId="165" fontId="7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/>
    <xf numFmtId="0" fontId="8" fillId="3" borderId="1" xfId="0" applyFont="1" applyFill="1" applyBorder="1"/>
    <xf numFmtId="0" fontId="0" fillId="4" borderId="1" xfId="0" applyFill="1" applyBorder="1"/>
    <xf numFmtId="0" fontId="8" fillId="4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0" xfId="0" quotePrefix="1"/>
    <xf numFmtId="0" fontId="8" fillId="0" borderId="1" xfId="0" applyFont="1" applyBorder="1"/>
    <xf numFmtId="0" fontId="8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165" fontId="1" fillId="7" borderId="1" xfId="0" applyNumberFormat="1" applyFont="1" applyFill="1" applyBorder="1" applyAlignment="1">
      <alignment horizontal="right" vertical="top"/>
    </xf>
    <xf numFmtId="0" fontId="12" fillId="8" borderId="1" xfId="0" applyFont="1" applyFill="1" applyBorder="1" applyAlignment="1">
      <alignment horizontal="left" vertical="top"/>
    </xf>
    <xf numFmtId="165" fontId="12" fillId="8" borderId="1" xfId="0" applyNumberFormat="1" applyFont="1" applyFill="1" applyBorder="1" applyAlignment="1">
      <alignment horizontal="right" vertical="top"/>
    </xf>
    <xf numFmtId="0" fontId="2" fillId="8" borderId="1" xfId="0" applyFont="1" applyFill="1" applyBorder="1" applyAlignment="1">
      <alignment horizontal="left" vertical="top"/>
    </xf>
    <xf numFmtId="165" fontId="13" fillId="8" borderId="1" xfId="0" applyNumberFormat="1" applyFont="1" applyFill="1" applyBorder="1" applyAlignment="1">
      <alignment horizontal="right" vertical="top"/>
    </xf>
    <xf numFmtId="165" fontId="1" fillId="9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left" vertical="top" wrapText="1"/>
    </xf>
    <xf numFmtId="165" fontId="15" fillId="0" borderId="1" xfId="0" applyNumberFormat="1" applyFont="1" applyBorder="1" applyAlignment="1">
      <alignment horizontal="right" vertical="top"/>
    </xf>
    <xf numFmtId="0" fontId="16" fillId="0" borderId="0" xfId="0" applyFont="1"/>
    <xf numFmtId="165" fontId="17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/>
    </xf>
    <xf numFmtId="165" fontId="8" fillId="0" borderId="0" xfId="0" applyNumberFormat="1" applyFont="1"/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left" vertical="top"/>
    </xf>
    <xf numFmtId="165" fontId="8" fillId="0" borderId="3" xfId="0" applyNumberFormat="1" applyFont="1" applyBorder="1"/>
    <xf numFmtId="0" fontId="0" fillId="0" borderId="6" xfId="0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165" fontId="8" fillId="0" borderId="5" xfId="0" applyNumberFormat="1" applyFont="1" applyBorder="1"/>
    <xf numFmtId="0" fontId="0" fillId="0" borderId="9" xfId="0" applyBorder="1"/>
    <xf numFmtId="8" fontId="16" fillId="5" borderId="10" xfId="0" applyNumberFormat="1" applyFont="1" applyFill="1" applyBorder="1"/>
    <xf numFmtId="0" fontId="16" fillId="0" borderId="11" xfId="0" applyFont="1" applyBorder="1"/>
    <xf numFmtId="0" fontId="0" fillId="0" borderId="7" xfId="0" applyBorder="1"/>
    <xf numFmtId="165" fontId="14" fillId="6" borderId="12" xfId="0" applyNumberFormat="1" applyFont="1" applyFill="1" applyBorder="1" applyAlignment="1">
      <alignment horizontal="right" vertical="top"/>
    </xf>
    <xf numFmtId="165" fontId="20" fillId="0" borderId="13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4</xdr:col>
      <xdr:colOff>646216</xdr:colOff>
      <xdr:row>6</xdr:row>
      <xdr:rowOff>38099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381000"/>
          <a:ext cx="6048375" cy="990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65"/>
  <sheetViews>
    <sheetView tabSelected="1" topLeftCell="A43" zoomScale="90" zoomScaleNormal="90" workbookViewId="0">
      <selection activeCell="J50" sqref="J50"/>
    </sheetView>
  </sheetViews>
  <sheetFormatPr defaultColWidth="8.77734375" defaultRowHeight="14.4" x14ac:dyDescent="0.3"/>
  <cols>
    <col min="1" max="1" width="21.33203125" customWidth="1"/>
    <col min="2" max="2" width="48.77734375" customWidth="1"/>
    <col min="3" max="3" width="6.77734375" customWidth="1"/>
    <col min="4" max="4" width="11.6640625" customWidth="1"/>
    <col min="5" max="5" width="10.77734375" bestFit="1" customWidth="1"/>
    <col min="6" max="6" width="6.109375" customWidth="1"/>
    <col min="7" max="7" width="9" customWidth="1"/>
    <col min="8" max="8" width="6.109375" style="43" customWidth="1"/>
    <col min="9" max="9" width="8" customWidth="1"/>
    <col min="10" max="10" width="14.33203125" customWidth="1"/>
    <col min="11" max="11" width="7.109375" customWidth="1"/>
    <col min="12" max="12" width="18.109375" bestFit="1" customWidth="1"/>
    <col min="13" max="13" width="10.77734375" bestFit="1" customWidth="1"/>
    <col min="14" max="14" width="3.6640625" customWidth="1"/>
    <col min="15" max="15" width="16.6640625" bestFit="1" customWidth="1"/>
    <col min="16" max="16" width="15.77734375" customWidth="1"/>
    <col min="17" max="17" width="10.109375" bestFit="1" customWidth="1"/>
  </cols>
  <sheetData>
    <row r="3" spans="2:15" ht="17.399999999999999" x14ac:dyDescent="0.3">
      <c r="B3" s="1"/>
      <c r="C3" s="2"/>
      <c r="D3" s="2"/>
      <c r="E3" s="2"/>
      <c r="F3" s="2"/>
      <c r="G3" s="2"/>
      <c r="I3" s="2"/>
      <c r="J3" s="2"/>
      <c r="K3" s="2"/>
      <c r="L3" s="2"/>
      <c r="M3" s="2"/>
    </row>
    <row r="4" spans="2:15" ht="17.399999999999999" x14ac:dyDescent="0.3">
      <c r="B4" s="1"/>
      <c r="C4" s="2"/>
      <c r="D4" s="2"/>
      <c r="E4" s="2"/>
      <c r="F4" s="2"/>
      <c r="G4" s="2"/>
      <c r="I4" s="2"/>
      <c r="J4" s="2"/>
      <c r="K4" s="2"/>
      <c r="L4" s="2"/>
      <c r="M4" s="2"/>
    </row>
    <row r="5" spans="2:15" ht="17.399999999999999" x14ac:dyDescent="0.3">
      <c r="B5" s="1"/>
      <c r="C5" s="2"/>
      <c r="D5" s="2"/>
      <c r="E5" s="2"/>
      <c r="F5" s="2"/>
      <c r="G5" s="2"/>
      <c r="I5" s="2"/>
      <c r="J5" s="2"/>
      <c r="K5" s="2"/>
      <c r="L5" s="2"/>
      <c r="M5" s="2"/>
    </row>
    <row r="6" spans="2:15" ht="17.399999999999999" x14ac:dyDescent="0.3">
      <c r="B6" s="1"/>
      <c r="C6" s="2"/>
      <c r="D6" s="2"/>
      <c r="E6" s="2"/>
      <c r="F6" s="2"/>
      <c r="G6" s="2"/>
      <c r="I6" s="2"/>
      <c r="J6" s="2"/>
      <c r="K6" s="2"/>
      <c r="L6" s="2"/>
      <c r="M6" s="2"/>
    </row>
    <row r="7" spans="2:15" ht="17.399999999999999" x14ac:dyDescent="0.3">
      <c r="B7" s="1"/>
      <c r="C7" s="2"/>
      <c r="D7" s="2"/>
      <c r="E7" s="2"/>
      <c r="F7" s="2"/>
      <c r="G7" s="2"/>
      <c r="I7" s="2"/>
      <c r="J7" s="2"/>
      <c r="K7" s="2"/>
    </row>
    <row r="8" spans="2:15" ht="17.399999999999999" x14ac:dyDescent="0.3">
      <c r="B8" s="83" t="s">
        <v>81</v>
      </c>
      <c r="C8" s="83"/>
      <c r="D8" s="83"/>
      <c r="E8" s="83"/>
      <c r="F8" s="83"/>
      <c r="G8" s="83"/>
      <c r="H8" s="83"/>
      <c r="I8" s="83"/>
      <c r="J8" s="83"/>
      <c r="K8" s="7"/>
      <c r="L8" s="7" t="s">
        <v>26</v>
      </c>
      <c r="M8" s="2"/>
      <c r="O8" s="7" t="s">
        <v>27</v>
      </c>
    </row>
    <row r="9" spans="2:15" ht="15.6" x14ac:dyDescent="0.3">
      <c r="B9" s="4"/>
      <c r="C9" s="3"/>
      <c r="D9" s="3"/>
      <c r="E9" s="3"/>
      <c r="F9" s="3"/>
      <c r="G9" s="3"/>
      <c r="H9" s="44"/>
      <c r="I9" s="3"/>
      <c r="J9" s="6"/>
      <c r="K9" s="3"/>
      <c r="L9" s="3"/>
      <c r="M9" s="3"/>
    </row>
    <row r="10" spans="2:15" ht="15.6" x14ac:dyDescent="0.3">
      <c r="B10" s="11" t="s">
        <v>1</v>
      </c>
      <c r="C10" s="12"/>
      <c r="D10" s="12"/>
      <c r="E10" s="12"/>
      <c r="F10" s="12"/>
      <c r="G10" s="12"/>
      <c r="H10" s="45"/>
      <c r="I10" s="12"/>
      <c r="J10" s="13"/>
      <c r="K10" s="3"/>
      <c r="L10" s="11" t="s">
        <v>62</v>
      </c>
      <c r="M10" s="11"/>
      <c r="N10" s="4"/>
      <c r="O10" s="11" t="s">
        <v>62</v>
      </c>
    </row>
    <row r="11" spans="2:15" ht="15.6" x14ac:dyDescent="0.3">
      <c r="B11" s="11" t="s">
        <v>29</v>
      </c>
      <c r="C11" s="12"/>
      <c r="D11" s="61">
        <v>4921.22</v>
      </c>
      <c r="E11" s="12"/>
      <c r="F11" s="12"/>
      <c r="G11" s="12"/>
      <c r="H11" s="45"/>
      <c r="I11" s="12"/>
      <c r="J11" s="13"/>
      <c r="K11" s="3"/>
      <c r="L11" s="15"/>
      <c r="M11" s="15"/>
      <c r="N11" s="5"/>
      <c r="O11" s="15"/>
    </row>
    <row r="12" spans="2:15" ht="15.6" x14ac:dyDescent="0.3">
      <c r="B12" s="11" t="s">
        <v>30</v>
      </c>
      <c r="C12" s="14"/>
      <c r="D12" s="62">
        <v>5465.8</v>
      </c>
      <c r="E12" s="12" t="s">
        <v>24</v>
      </c>
      <c r="F12" s="12"/>
      <c r="G12" s="12"/>
      <c r="H12" s="45"/>
      <c r="I12" s="12"/>
      <c r="J12" s="13"/>
      <c r="K12" s="3"/>
      <c r="L12" s="18"/>
      <c r="M12" s="12"/>
      <c r="O12" s="14"/>
    </row>
    <row r="13" spans="2:15" ht="15.6" x14ac:dyDescent="0.3">
      <c r="B13" s="11" t="s">
        <v>30</v>
      </c>
      <c r="C13" s="12"/>
      <c r="D13" s="61">
        <v>10931.63</v>
      </c>
      <c r="E13" s="12" t="s">
        <v>25</v>
      </c>
      <c r="F13" s="12"/>
      <c r="G13" s="12"/>
      <c r="H13" s="45"/>
      <c r="I13" s="12"/>
      <c r="J13" s="13"/>
      <c r="K13" s="3"/>
      <c r="L13" s="18"/>
      <c r="M13" s="12"/>
      <c r="O13" s="14"/>
    </row>
    <row r="14" spans="2:15" ht="15.6" x14ac:dyDescent="0.3">
      <c r="B14" s="11" t="s">
        <v>2</v>
      </c>
      <c r="C14" s="11"/>
      <c r="D14" s="64">
        <f>SUM(D11:D13)</f>
        <v>21318.65</v>
      </c>
      <c r="E14" s="12"/>
      <c r="F14" s="12"/>
      <c r="G14" s="12"/>
      <c r="H14" s="45"/>
      <c r="I14" s="12"/>
      <c r="J14" s="13"/>
      <c r="K14" s="3"/>
      <c r="L14" s="18"/>
      <c r="M14" s="12"/>
      <c r="O14" s="14"/>
    </row>
    <row r="15" spans="2:15" ht="15.6" x14ac:dyDescent="0.3">
      <c r="B15" s="11"/>
      <c r="C15" s="12"/>
      <c r="D15" s="12"/>
      <c r="E15" s="12"/>
      <c r="F15" s="12"/>
      <c r="G15" s="12"/>
      <c r="H15" s="45"/>
      <c r="I15" s="12"/>
      <c r="J15" s="13"/>
      <c r="K15" s="3"/>
      <c r="L15" s="18"/>
      <c r="M15" s="12"/>
      <c r="O15" s="14"/>
    </row>
    <row r="16" spans="2:15" ht="15.6" x14ac:dyDescent="0.3">
      <c r="B16" s="11" t="s">
        <v>4</v>
      </c>
      <c r="C16" s="12"/>
      <c r="D16" s="12"/>
      <c r="E16" s="12"/>
      <c r="F16" s="12"/>
      <c r="G16" s="12"/>
      <c r="H16" s="45"/>
      <c r="I16" s="12"/>
      <c r="J16" s="13"/>
      <c r="K16" s="3"/>
      <c r="L16" s="18"/>
      <c r="M16" s="12"/>
      <c r="O16" s="14"/>
    </row>
    <row r="17" spans="1:17" ht="18" x14ac:dyDescent="0.3">
      <c r="B17" s="16" t="s">
        <v>13</v>
      </c>
      <c r="C17" s="16"/>
      <c r="D17" s="12"/>
      <c r="E17" s="14"/>
      <c r="F17" s="12"/>
      <c r="G17" s="12"/>
      <c r="H17" s="45"/>
      <c r="I17" s="12"/>
      <c r="J17" s="17">
        <f>D20*(12*(D18+D19)+F18+F19)</f>
        <v>6455.16</v>
      </c>
      <c r="K17" s="3"/>
      <c r="L17" s="18"/>
      <c r="M17" s="12"/>
      <c r="O17" s="14"/>
    </row>
    <row r="18" spans="1:17" ht="15.6" x14ac:dyDescent="0.3">
      <c r="B18" s="16" t="s">
        <v>60</v>
      </c>
      <c r="C18" s="12"/>
      <c r="D18" s="14">
        <v>5</v>
      </c>
      <c r="E18" s="14" t="s">
        <v>7</v>
      </c>
      <c r="F18" s="13">
        <v>95</v>
      </c>
      <c r="G18" s="12" t="s">
        <v>6</v>
      </c>
      <c r="H18" s="45">
        <f>12*D18+F18</f>
        <v>155</v>
      </c>
      <c r="I18" s="12" t="s">
        <v>73</v>
      </c>
      <c r="J18" s="18">
        <f>12*D18*$D$20+F18*$D$20</f>
        <v>3599.1</v>
      </c>
      <c r="K18" s="3"/>
      <c r="L18" s="18">
        <f>J18</f>
        <v>3599.1</v>
      </c>
      <c r="M18" s="12"/>
      <c r="O18" s="14"/>
    </row>
    <row r="19" spans="1:17" ht="15.6" x14ac:dyDescent="0.3">
      <c r="B19" s="16" t="s">
        <v>61</v>
      </c>
      <c r="C19" s="12"/>
      <c r="D19" s="14">
        <v>4</v>
      </c>
      <c r="E19" s="14" t="s">
        <v>7</v>
      </c>
      <c r="F19" s="13">
        <v>75</v>
      </c>
      <c r="G19" s="12" t="s">
        <v>6</v>
      </c>
      <c r="H19" s="45">
        <f>12*D19+F19</f>
        <v>123</v>
      </c>
      <c r="I19" s="12" t="s">
        <v>73</v>
      </c>
      <c r="J19" s="18">
        <f>12*D19*$D$20+F19*$D$20</f>
        <v>2856.06</v>
      </c>
      <c r="K19" s="3"/>
      <c r="L19" s="18"/>
      <c r="M19" s="12"/>
      <c r="O19" s="18">
        <f>J19</f>
        <v>2856.06</v>
      </c>
    </row>
    <row r="20" spans="1:17" ht="15.6" x14ac:dyDescent="0.3">
      <c r="B20" s="19" t="s">
        <v>9</v>
      </c>
      <c r="C20" s="14"/>
      <c r="D20" s="41">
        <v>23.22</v>
      </c>
      <c r="E20" s="12" t="s">
        <v>8</v>
      </c>
      <c r="F20" s="12"/>
      <c r="G20" s="12"/>
      <c r="H20" s="45"/>
      <c r="I20" s="12"/>
      <c r="J20" s="13"/>
      <c r="K20" s="3"/>
      <c r="L20" s="18"/>
      <c r="M20" s="18"/>
      <c r="O20" s="14"/>
    </row>
    <row r="21" spans="1:17" ht="15.6" x14ac:dyDescent="0.3">
      <c r="B21" s="19"/>
      <c r="C21" s="14"/>
      <c r="D21" s="14"/>
      <c r="E21" s="12"/>
      <c r="F21" s="12"/>
      <c r="G21" s="12"/>
      <c r="H21" s="45"/>
      <c r="I21" s="12"/>
      <c r="J21" s="13"/>
      <c r="K21" s="3"/>
      <c r="L21" s="18"/>
      <c r="M21" s="18"/>
      <c r="O21" s="14"/>
    </row>
    <row r="22" spans="1:17" ht="18" x14ac:dyDescent="0.3">
      <c r="B22" s="16" t="s">
        <v>14</v>
      </c>
      <c r="C22" s="12"/>
      <c r="D22" s="14"/>
      <c r="E22" s="14"/>
      <c r="F22" s="12"/>
      <c r="G22" s="12"/>
      <c r="H22" s="45"/>
      <c r="I22" s="12"/>
      <c r="J22" s="17">
        <f>+(D23+D24)*8*D20</f>
        <v>1671.84</v>
      </c>
      <c r="K22" s="3"/>
      <c r="L22" s="18"/>
      <c r="M22" s="18"/>
      <c r="O22" s="14"/>
    </row>
    <row r="23" spans="1:17" ht="15.6" x14ac:dyDescent="0.3">
      <c r="B23" s="16" t="s">
        <v>15</v>
      </c>
      <c r="C23" s="12"/>
      <c r="D23" s="14">
        <v>4</v>
      </c>
      <c r="E23" s="14" t="s">
        <v>7</v>
      </c>
      <c r="F23" s="12"/>
      <c r="G23" s="12"/>
      <c r="H23" s="45">
        <f>D23*8</f>
        <v>32</v>
      </c>
      <c r="I23" s="12" t="s">
        <v>73</v>
      </c>
      <c r="J23" s="18">
        <f>$D$20*8*D23</f>
        <v>743.04</v>
      </c>
      <c r="K23" s="3"/>
      <c r="L23" s="18">
        <f>J23</f>
        <v>743.04</v>
      </c>
      <c r="M23" s="18"/>
      <c r="O23" s="14"/>
      <c r="Q23" s="9"/>
    </row>
    <row r="24" spans="1:17" ht="15.6" x14ac:dyDescent="0.3">
      <c r="B24" s="16" t="s">
        <v>63</v>
      </c>
      <c r="C24" s="12"/>
      <c r="D24" s="14">
        <v>5</v>
      </c>
      <c r="E24" s="14" t="s">
        <v>16</v>
      </c>
      <c r="F24" s="12"/>
      <c r="G24" s="12"/>
      <c r="H24" s="45">
        <f>D24*8</f>
        <v>40</v>
      </c>
      <c r="I24" s="12" t="s">
        <v>73</v>
      </c>
      <c r="J24" s="18">
        <f>$D$20*8*D24</f>
        <v>928.8</v>
      </c>
      <c r="K24" s="3"/>
      <c r="L24" s="18"/>
      <c r="M24" s="18"/>
      <c r="O24" s="18">
        <f>J24</f>
        <v>928.8</v>
      </c>
    </row>
    <row r="25" spans="1:17" ht="15.6" x14ac:dyDescent="0.3">
      <c r="B25" s="16"/>
      <c r="C25" s="12"/>
      <c r="D25" s="14"/>
      <c r="E25" s="14"/>
      <c r="F25" s="12"/>
      <c r="G25" s="12"/>
      <c r="H25" s="45"/>
      <c r="I25" s="12"/>
      <c r="J25" s="18"/>
      <c r="K25" s="3"/>
      <c r="L25" s="18"/>
      <c r="M25" s="18"/>
      <c r="O25" s="14"/>
    </row>
    <row r="26" spans="1:17" ht="16.8" x14ac:dyDescent="0.3">
      <c r="B26" s="52" t="s">
        <v>0</v>
      </c>
      <c r="C26" s="12"/>
      <c r="D26" s="12"/>
      <c r="E26" s="12"/>
      <c r="F26" s="12"/>
      <c r="G26" s="12"/>
      <c r="H26" s="46">
        <f>SUM(H18:H19)+SUM(H23:H24)</f>
        <v>350</v>
      </c>
      <c r="I26" s="42" t="s">
        <v>74</v>
      </c>
      <c r="J26" s="53">
        <f>J17+J22</f>
        <v>8127</v>
      </c>
      <c r="K26" s="3"/>
      <c r="L26" s="20"/>
      <c r="M26" s="20"/>
      <c r="O26" s="20"/>
    </row>
    <row r="27" spans="1:17" ht="15.6" x14ac:dyDescent="0.3">
      <c r="B27" s="11"/>
      <c r="C27" s="12"/>
      <c r="D27" s="12"/>
      <c r="E27" s="12"/>
      <c r="F27" s="12"/>
      <c r="G27" s="12"/>
      <c r="H27" s="45"/>
      <c r="I27" s="12"/>
      <c r="J27" s="13"/>
      <c r="K27" s="3"/>
      <c r="L27" s="18"/>
      <c r="M27" s="18"/>
      <c r="O27" s="14"/>
    </row>
    <row r="28" spans="1:17" ht="15.6" x14ac:dyDescent="0.3">
      <c r="B28" s="16"/>
      <c r="C28" s="12"/>
      <c r="D28" s="14"/>
      <c r="E28" s="12"/>
      <c r="F28" s="12"/>
      <c r="G28" s="12"/>
      <c r="H28" s="45"/>
      <c r="I28" s="12"/>
      <c r="J28" s="18"/>
      <c r="K28" s="3"/>
      <c r="L28" s="18"/>
      <c r="M28" s="18"/>
      <c r="O28" s="14"/>
    </row>
    <row r="29" spans="1:17" ht="15.6" x14ac:dyDescent="0.3">
      <c r="A29" s="40"/>
      <c r="B29" s="16" t="s">
        <v>75</v>
      </c>
      <c r="C29" s="14"/>
      <c r="D29" s="13">
        <v>5</v>
      </c>
      <c r="E29" s="12" t="s">
        <v>10</v>
      </c>
      <c r="F29" s="12"/>
      <c r="G29" s="12"/>
      <c r="H29" s="45">
        <f>D29*10</f>
        <v>50</v>
      </c>
      <c r="I29" s="12" t="s">
        <v>73</v>
      </c>
      <c r="J29" s="18">
        <f>+D29*10*$C$32</f>
        <v>0</v>
      </c>
      <c r="K29" s="3"/>
      <c r="L29" s="18"/>
      <c r="M29" s="18"/>
      <c r="O29" s="14"/>
    </row>
    <row r="30" spans="1:17" ht="15.6" x14ac:dyDescent="0.3">
      <c r="B30" s="16" t="s">
        <v>65</v>
      </c>
      <c r="C30" s="16"/>
      <c r="D30" s="13">
        <v>3</v>
      </c>
      <c r="E30" s="12" t="s">
        <v>10</v>
      </c>
      <c r="F30" s="12"/>
      <c r="G30" s="14"/>
      <c r="H30" s="47">
        <f>D30*11</f>
        <v>33</v>
      </c>
      <c r="I30" s="14" t="s">
        <v>73</v>
      </c>
      <c r="J30" s="18">
        <f>+D30*10*$C$32</f>
        <v>0</v>
      </c>
      <c r="K30" s="3"/>
      <c r="L30" s="18"/>
      <c r="M30" s="18"/>
      <c r="O30" s="14"/>
    </row>
    <row r="31" spans="1:17" ht="15.6" x14ac:dyDescent="0.3">
      <c r="A31" s="50" t="s">
        <v>70</v>
      </c>
      <c r="B31" s="16" t="s">
        <v>17</v>
      </c>
      <c r="C31" s="16"/>
      <c r="D31" s="13">
        <v>1</v>
      </c>
      <c r="E31" s="12" t="s">
        <v>10</v>
      </c>
      <c r="F31" s="12"/>
      <c r="G31" s="14"/>
      <c r="H31" s="47">
        <f>D31*11</f>
        <v>11</v>
      </c>
      <c r="I31" s="14" t="s">
        <v>73</v>
      </c>
      <c r="J31" s="18">
        <f>+D31*10*$C$32</f>
        <v>0</v>
      </c>
      <c r="K31" s="3"/>
      <c r="L31" s="18"/>
      <c r="M31" s="18"/>
      <c r="O31" s="14"/>
    </row>
    <row r="32" spans="1:17" ht="16.2" thickBot="1" x14ac:dyDescent="0.35">
      <c r="B32" s="70" t="s">
        <v>9</v>
      </c>
      <c r="C32" s="12">
        <v>0</v>
      </c>
      <c r="D32" s="41">
        <v>46.44</v>
      </c>
      <c r="E32" s="12" t="s">
        <v>8</v>
      </c>
      <c r="F32" s="12"/>
      <c r="G32" s="12"/>
      <c r="H32" s="45"/>
      <c r="I32" s="12"/>
      <c r="J32" s="13"/>
      <c r="K32" s="3"/>
      <c r="L32" s="18"/>
      <c r="M32" s="18"/>
      <c r="O32" s="14"/>
    </row>
    <row r="33" spans="2:15" ht="16.2" thickBot="1" x14ac:dyDescent="0.35">
      <c r="B33" s="72" t="s">
        <v>77</v>
      </c>
      <c r="C33" s="69"/>
      <c r="D33" s="12"/>
      <c r="E33" s="12"/>
      <c r="F33" s="12"/>
      <c r="G33" s="12"/>
      <c r="H33" s="66">
        <f>SUM(H29:H31)</f>
        <v>94</v>
      </c>
      <c r="I33" s="67" t="s">
        <v>79</v>
      </c>
      <c r="J33" s="13"/>
      <c r="K33" s="3"/>
      <c r="L33" s="18"/>
      <c r="M33" s="18"/>
      <c r="O33" s="14"/>
    </row>
    <row r="34" spans="2:15" ht="15.6" x14ac:dyDescent="0.3">
      <c r="B34" s="71" t="s">
        <v>18</v>
      </c>
      <c r="C34" s="12"/>
      <c r="D34" s="12"/>
      <c r="E34" s="12"/>
      <c r="F34" s="12"/>
      <c r="G34" s="14"/>
      <c r="H34" s="47"/>
      <c r="I34" s="14"/>
      <c r="J34" s="18">
        <f>829.6*0</f>
        <v>0</v>
      </c>
      <c r="K34" s="3"/>
      <c r="L34" s="18"/>
      <c r="M34" s="18"/>
      <c r="O34" s="14"/>
    </row>
    <row r="35" spans="2:15" ht="15.6" x14ac:dyDescent="0.3">
      <c r="B35" s="16" t="s">
        <v>11</v>
      </c>
      <c r="C35" s="12"/>
      <c r="D35" s="12"/>
      <c r="E35" s="12"/>
      <c r="F35" s="12"/>
      <c r="G35" s="12"/>
      <c r="H35" s="45"/>
      <c r="I35" s="12"/>
      <c r="J35" s="18">
        <f>829.6*0</f>
        <v>0</v>
      </c>
      <c r="K35" s="3"/>
      <c r="L35" s="18"/>
      <c r="M35" s="18"/>
      <c r="O35" s="14"/>
    </row>
    <row r="36" spans="2:15" ht="15.6" x14ac:dyDescent="0.3">
      <c r="B36" s="16" t="s">
        <v>3</v>
      </c>
      <c r="C36" s="12"/>
      <c r="D36" s="12"/>
      <c r="E36" s="12"/>
      <c r="F36" s="12"/>
      <c r="G36" s="12"/>
      <c r="H36" s="45"/>
      <c r="I36" s="12"/>
      <c r="J36" s="18">
        <f>829.6*0</f>
        <v>0</v>
      </c>
      <c r="K36" s="3"/>
      <c r="L36" s="18"/>
      <c r="M36" s="18"/>
      <c r="O36" s="14"/>
    </row>
    <row r="37" spans="2:15" ht="15.6" x14ac:dyDescent="0.3">
      <c r="B37" s="16" t="s">
        <v>12</v>
      </c>
      <c r="C37" s="12"/>
      <c r="D37" s="12"/>
      <c r="E37" s="12"/>
      <c r="F37" s="12"/>
      <c r="G37" s="12"/>
      <c r="H37" s="45"/>
      <c r="I37" s="12"/>
      <c r="J37" s="18">
        <f>829.6*0</f>
        <v>0</v>
      </c>
      <c r="K37" s="3"/>
      <c r="L37" s="18"/>
      <c r="M37" s="18"/>
      <c r="O37" s="14"/>
    </row>
    <row r="38" spans="2:15" ht="16.8" x14ac:dyDescent="0.3">
      <c r="B38" s="52" t="s">
        <v>78</v>
      </c>
      <c r="C38" s="12"/>
      <c r="D38" s="12"/>
      <c r="E38" s="12"/>
      <c r="F38" s="12"/>
      <c r="G38" s="12"/>
      <c r="H38" s="45"/>
      <c r="I38" s="12"/>
      <c r="J38" s="53">
        <f>SUM(J29:J37)</f>
        <v>0</v>
      </c>
      <c r="K38" s="3"/>
      <c r="L38" s="20">
        <f>J38</f>
        <v>0</v>
      </c>
      <c r="M38" s="20"/>
      <c r="O38" s="20"/>
    </row>
    <row r="39" spans="2:15" ht="15.6" x14ac:dyDescent="0.3">
      <c r="B39" s="11"/>
      <c r="C39" s="12"/>
      <c r="D39" s="12"/>
      <c r="E39" s="12"/>
      <c r="F39" s="12"/>
      <c r="G39" s="12"/>
      <c r="H39" s="45"/>
      <c r="I39" s="12"/>
      <c r="J39" s="20"/>
      <c r="K39" s="3"/>
      <c r="L39" s="18"/>
      <c r="M39" s="18"/>
      <c r="O39" s="14"/>
    </row>
    <row r="40" spans="2:15" ht="15.6" x14ac:dyDescent="0.3">
      <c r="B40" s="16" t="s">
        <v>21</v>
      </c>
      <c r="C40" s="12"/>
      <c r="D40" s="12"/>
      <c r="E40" s="12"/>
      <c r="F40" s="12"/>
      <c r="G40" s="12"/>
      <c r="H40" s="45"/>
      <c r="I40" s="12"/>
      <c r="J40" s="20"/>
      <c r="K40" s="3"/>
      <c r="L40" s="18"/>
      <c r="M40" s="18"/>
      <c r="O40" s="14"/>
    </row>
    <row r="41" spans="2:15" ht="15.6" x14ac:dyDescent="0.3">
      <c r="B41" s="16" t="s">
        <v>20</v>
      </c>
      <c r="C41" s="12"/>
      <c r="D41" s="13">
        <v>2</v>
      </c>
      <c r="E41" s="12" t="s">
        <v>10</v>
      </c>
      <c r="F41" s="12"/>
      <c r="G41" s="12"/>
      <c r="H41" s="45">
        <f>D41*4</f>
        <v>8</v>
      </c>
      <c r="I41" s="12" t="s">
        <v>73</v>
      </c>
      <c r="J41" s="18">
        <f>H41*$D$43</f>
        <v>620</v>
      </c>
      <c r="K41" s="3"/>
      <c r="L41" s="18"/>
      <c r="M41" s="12"/>
      <c r="O41" s="18">
        <f>J41</f>
        <v>620</v>
      </c>
    </row>
    <row r="42" spans="2:15" ht="15.6" x14ac:dyDescent="0.3">
      <c r="B42" s="16" t="s">
        <v>19</v>
      </c>
      <c r="C42" s="12"/>
      <c r="D42" s="13">
        <v>3</v>
      </c>
      <c r="E42" s="12" t="s">
        <v>10</v>
      </c>
      <c r="F42" s="12"/>
      <c r="G42" s="12"/>
      <c r="H42" s="45">
        <f>D42*4</f>
        <v>12</v>
      </c>
      <c r="I42" s="12" t="s">
        <v>73</v>
      </c>
      <c r="J42" s="18">
        <f>H42*$D$43</f>
        <v>930</v>
      </c>
      <c r="K42" s="3"/>
      <c r="L42" s="18">
        <f>J42</f>
        <v>930</v>
      </c>
      <c r="M42" s="12"/>
      <c r="O42" s="14"/>
    </row>
    <row r="43" spans="2:15" ht="15.6" x14ac:dyDescent="0.3">
      <c r="B43" s="19" t="s">
        <v>9</v>
      </c>
      <c r="C43" s="14"/>
      <c r="D43" s="14">
        <v>77.5</v>
      </c>
      <c r="E43" s="12" t="s">
        <v>8</v>
      </c>
      <c r="F43" s="12"/>
      <c r="G43" s="12"/>
      <c r="H43" s="45"/>
      <c r="I43" s="12"/>
      <c r="J43" s="20"/>
      <c r="K43" s="3"/>
      <c r="L43" s="18"/>
      <c r="M43" s="12"/>
      <c r="O43" s="14"/>
    </row>
    <row r="44" spans="2:15" ht="16.2" thickBot="1" x14ac:dyDescent="0.35">
      <c r="B44" s="74" t="s">
        <v>76</v>
      </c>
      <c r="C44" s="21"/>
      <c r="D44" s="21"/>
      <c r="E44" s="21"/>
      <c r="F44" s="21"/>
      <c r="G44" s="21"/>
      <c r="H44" s="48"/>
      <c r="I44" s="21"/>
      <c r="J44" s="22">
        <f>80*D20</f>
        <v>1857.6</v>
      </c>
      <c r="K44" s="3"/>
      <c r="L44" s="18">
        <f>J44</f>
        <v>1857.6</v>
      </c>
      <c r="M44" s="12"/>
      <c r="O44" s="14"/>
    </row>
    <row r="45" spans="2:15" ht="16.2" thickBot="1" x14ac:dyDescent="0.35">
      <c r="B45" s="75" t="s">
        <v>85</v>
      </c>
      <c r="C45" s="73"/>
      <c r="D45" s="21"/>
      <c r="E45" s="21"/>
      <c r="F45" s="21"/>
      <c r="G45" s="21"/>
      <c r="H45" s="66">
        <v>202</v>
      </c>
      <c r="I45" s="67" t="s">
        <v>79</v>
      </c>
      <c r="J45" s="22"/>
      <c r="K45" s="3"/>
      <c r="L45" s="18"/>
      <c r="M45" s="12"/>
      <c r="O45" s="14"/>
    </row>
    <row r="46" spans="2:15" ht="15.45" customHeight="1" x14ac:dyDescent="0.3">
      <c r="B46" s="71" t="s">
        <v>83</v>
      </c>
      <c r="C46" s="16"/>
      <c r="D46" s="16"/>
      <c r="E46" s="16"/>
      <c r="F46" s="16"/>
      <c r="G46" s="12"/>
      <c r="H46" s="45"/>
      <c r="I46" s="12"/>
      <c r="J46" s="18">
        <f>+D20*180</f>
        <v>4179.5999999999995</v>
      </c>
      <c r="K46" s="3"/>
      <c r="L46" s="18"/>
      <c r="M46" s="12"/>
      <c r="O46" s="31">
        <f>J46</f>
        <v>4179.5999999999995</v>
      </c>
    </row>
    <row r="47" spans="2:15" ht="33.450000000000003" customHeight="1" x14ac:dyDescent="0.3">
      <c r="B47" s="57" t="s">
        <v>80</v>
      </c>
      <c r="C47" s="33"/>
      <c r="D47" s="33"/>
      <c r="E47" s="33"/>
      <c r="F47" s="33"/>
      <c r="G47" s="12"/>
      <c r="H47" s="45"/>
      <c r="I47" s="12"/>
      <c r="J47" s="51">
        <v>800</v>
      </c>
      <c r="K47" s="3"/>
      <c r="L47" s="18"/>
      <c r="M47" s="12"/>
      <c r="O47" s="31">
        <f>J47</f>
        <v>800</v>
      </c>
    </row>
    <row r="48" spans="2:15" ht="15.6" x14ac:dyDescent="0.3">
      <c r="B48" s="16" t="s">
        <v>84</v>
      </c>
      <c r="C48" s="12"/>
      <c r="D48" s="12"/>
      <c r="E48" s="12"/>
      <c r="F48" s="12"/>
      <c r="G48" s="12"/>
      <c r="H48" s="45"/>
      <c r="I48" s="12"/>
      <c r="J48" s="56">
        <v>1500</v>
      </c>
      <c r="K48" s="3"/>
      <c r="L48" s="51"/>
      <c r="M48" s="16"/>
      <c r="O48" s="51"/>
    </row>
    <row r="49" spans="2:16" ht="15.6" x14ac:dyDescent="0.3">
      <c r="B49" s="16" t="s">
        <v>87</v>
      </c>
      <c r="C49" s="12"/>
      <c r="D49" s="12"/>
      <c r="E49" s="12"/>
      <c r="F49" s="12"/>
      <c r="G49" s="12"/>
      <c r="H49" s="45"/>
      <c r="I49" s="12"/>
      <c r="J49" s="56">
        <v>1000</v>
      </c>
      <c r="K49" s="3"/>
      <c r="L49" s="51"/>
      <c r="M49" s="16"/>
      <c r="O49" s="51"/>
    </row>
    <row r="50" spans="2:16" ht="15.6" x14ac:dyDescent="0.3">
      <c r="B50" s="16" t="s">
        <v>22</v>
      </c>
      <c r="C50" s="12"/>
      <c r="D50" s="12"/>
      <c r="E50" s="12"/>
      <c r="F50" s="12"/>
      <c r="G50" s="12"/>
      <c r="H50" s="45"/>
      <c r="I50" s="12"/>
      <c r="J50" s="51">
        <f>D52*0</f>
        <v>0</v>
      </c>
      <c r="K50" s="3"/>
      <c r="L50" s="18">
        <f>J50</f>
        <v>0</v>
      </c>
      <c r="M50" s="16"/>
      <c r="O50" s="14"/>
    </row>
    <row r="51" spans="2:16" ht="15.6" x14ac:dyDescent="0.3">
      <c r="B51" s="19" t="s">
        <v>23</v>
      </c>
      <c r="C51" s="12"/>
      <c r="D51" s="14">
        <v>12.5</v>
      </c>
      <c r="E51" s="12" t="s">
        <v>8</v>
      </c>
      <c r="F51" s="12"/>
      <c r="G51" s="12"/>
      <c r="H51" s="45"/>
      <c r="I51" s="12"/>
      <c r="J51" s="18"/>
      <c r="K51" s="3"/>
      <c r="L51" s="18"/>
      <c r="M51" s="12"/>
      <c r="O51" s="14"/>
    </row>
    <row r="52" spans="2:16" ht="15.6" x14ac:dyDescent="0.3">
      <c r="B52" s="19" t="s">
        <v>28</v>
      </c>
      <c r="C52" s="12"/>
      <c r="D52" s="13">
        <v>16</v>
      </c>
      <c r="E52" s="12" t="s">
        <v>8</v>
      </c>
      <c r="F52" s="12"/>
      <c r="G52" s="12"/>
      <c r="H52" s="45"/>
      <c r="I52" s="12"/>
      <c r="J52" s="12"/>
      <c r="K52" s="3"/>
      <c r="L52" s="18"/>
      <c r="M52" s="12"/>
      <c r="O52" s="14"/>
    </row>
    <row r="53" spans="2:16" ht="16.8" x14ac:dyDescent="0.3">
      <c r="B53" s="54" t="s">
        <v>71</v>
      </c>
      <c r="C53" s="12"/>
      <c r="D53" s="12"/>
      <c r="E53" s="12"/>
      <c r="F53" s="12"/>
      <c r="G53" s="12"/>
      <c r="H53" s="45"/>
      <c r="I53" s="12"/>
      <c r="J53" s="55">
        <f>SUM(J41:J44)+SUM(J46:J52)</f>
        <v>10887.199999999999</v>
      </c>
      <c r="K53" s="3"/>
      <c r="L53" s="23"/>
      <c r="M53" s="23"/>
      <c r="O53" s="23"/>
    </row>
    <row r="54" spans="2:16" ht="16.2" thickBot="1" x14ac:dyDescent="0.35">
      <c r="B54" s="16"/>
      <c r="C54" s="12"/>
      <c r="D54" s="12"/>
      <c r="E54" s="12"/>
      <c r="F54" s="12"/>
      <c r="G54" s="12"/>
      <c r="H54" s="45"/>
      <c r="I54" s="12"/>
      <c r="J54" s="24"/>
      <c r="K54" s="3"/>
      <c r="L54" s="18"/>
      <c r="M54" s="12"/>
      <c r="O54" s="80"/>
    </row>
    <row r="55" spans="2:16" ht="18" thickBot="1" x14ac:dyDescent="0.35">
      <c r="B55" s="54" t="s">
        <v>5</v>
      </c>
      <c r="C55" s="12"/>
      <c r="D55" s="12"/>
      <c r="E55" s="12"/>
      <c r="F55" s="12"/>
      <c r="G55" s="12"/>
      <c r="H55" s="45"/>
      <c r="I55" s="12"/>
      <c r="J55" s="60">
        <f>+J26+J38+J53</f>
        <v>19014.199999999997</v>
      </c>
      <c r="L55" s="58">
        <f>SUM(L17:L53)</f>
        <v>7129.74</v>
      </c>
      <c r="M55" s="25"/>
      <c r="O55" s="81">
        <f>SUM(O17:O53)</f>
        <v>9384.4599999999991</v>
      </c>
      <c r="P55" s="82" t="s">
        <v>27</v>
      </c>
    </row>
    <row r="56" spans="2:16" ht="15" thickBot="1" x14ac:dyDescent="0.35">
      <c r="J56" s="8"/>
    </row>
    <row r="57" spans="2:16" ht="15.6" x14ac:dyDescent="0.3">
      <c r="B57" s="26" t="s">
        <v>64</v>
      </c>
      <c r="C57" s="27"/>
      <c r="D57" s="27"/>
      <c r="E57" s="27"/>
      <c r="F57" s="27"/>
      <c r="G57" s="27"/>
      <c r="H57" s="49"/>
      <c r="I57" s="27"/>
      <c r="J57" s="68">
        <f>D14-J55</f>
        <v>2304.4500000000044</v>
      </c>
      <c r="K57" s="27"/>
      <c r="L57" s="28"/>
      <c r="M57" s="28"/>
      <c r="N57" s="27"/>
      <c r="O57" s="29"/>
      <c r="P57" s="30"/>
    </row>
    <row r="58" spans="2:16" ht="15.6" x14ac:dyDescent="0.3">
      <c r="B58" s="4"/>
      <c r="N58" s="32"/>
      <c r="O58" s="32"/>
      <c r="P58" s="32"/>
    </row>
    <row r="59" spans="2:16" ht="15.6" x14ac:dyDescent="0.3">
      <c r="B59" s="4" t="s">
        <v>86</v>
      </c>
      <c r="J59" s="65">
        <f>D32*H33</f>
        <v>4365.3599999999997</v>
      </c>
      <c r="L59" s="59">
        <f>J59</f>
        <v>4365.3599999999997</v>
      </c>
      <c r="N59" s="32"/>
      <c r="O59" s="32"/>
      <c r="P59" s="32"/>
    </row>
    <row r="60" spans="2:16" ht="31.8" thickBot="1" x14ac:dyDescent="0.35">
      <c r="B60" s="63" t="s">
        <v>82</v>
      </c>
      <c r="J60" s="65">
        <f>D20*H45</f>
        <v>4690.4399999999996</v>
      </c>
      <c r="L60" s="59">
        <f>J60</f>
        <v>4690.4399999999996</v>
      </c>
      <c r="N60" s="32"/>
      <c r="O60" s="32"/>
      <c r="P60" s="32"/>
    </row>
    <row r="61" spans="2:16" ht="16.2" thickBot="1" x14ac:dyDescent="0.35">
      <c r="B61" s="4" t="s">
        <v>72</v>
      </c>
      <c r="J61" s="76">
        <f>J55+J59+J60</f>
        <v>28069.999999999996</v>
      </c>
      <c r="L61" s="78">
        <f>L55+L59+J60</f>
        <v>16185.539999999997</v>
      </c>
      <c r="M61" s="79" t="s">
        <v>26</v>
      </c>
      <c r="N61" s="32"/>
      <c r="O61" s="32"/>
      <c r="P61" s="32"/>
    </row>
    <row r="64" spans="2:16" ht="15" thickBot="1" x14ac:dyDescent="0.35"/>
    <row r="65" spans="5:5" ht="15" thickTop="1" x14ac:dyDescent="0.3">
      <c r="E65" s="77"/>
    </row>
  </sheetData>
  <mergeCells count="1">
    <mergeCell ref="B8:J8"/>
  </mergeCells>
  <pageMargins left="0.7" right="0.7" top="0.75" bottom="0.75" header="0.3" footer="0.3"/>
  <pageSetup scale="94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B223-18EC-4F8C-A6DC-EBE43C5F9F3D}">
  <dimension ref="A1:I30"/>
  <sheetViews>
    <sheetView topLeftCell="A4" workbookViewId="0">
      <selection activeCell="F7" sqref="F7"/>
    </sheetView>
  </sheetViews>
  <sheetFormatPr defaultColWidth="8.77734375" defaultRowHeight="14.4" x14ac:dyDescent="0.3"/>
  <cols>
    <col min="1" max="1" width="15.77734375" customWidth="1"/>
  </cols>
  <sheetData>
    <row r="1" spans="1:6" x14ac:dyDescent="0.3">
      <c r="A1" s="38" t="s">
        <v>26</v>
      </c>
      <c r="B1" s="34"/>
      <c r="C1" s="34"/>
      <c r="E1" s="39" t="s">
        <v>27</v>
      </c>
      <c r="F1" s="36"/>
    </row>
    <row r="2" spans="1:6" x14ac:dyDescent="0.3">
      <c r="A2" s="34"/>
      <c r="B2" s="34"/>
      <c r="C2" s="34"/>
      <c r="E2" s="36"/>
      <c r="F2" s="36"/>
    </row>
    <row r="3" spans="1:6" x14ac:dyDescent="0.3">
      <c r="A3" s="34" t="s">
        <v>31</v>
      </c>
      <c r="B3" s="34">
        <v>20</v>
      </c>
      <c r="C3" s="34"/>
      <c r="E3" s="36" t="s">
        <v>46</v>
      </c>
      <c r="F3" s="36">
        <v>24</v>
      </c>
    </row>
    <row r="4" spans="1:6" x14ac:dyDescent="0.3">
      <c r="A4" s="34" t="s">
        <v>32</v>
      </c>
      <c r="B4" s="34">
        <v>19</v>
      </c>
      <c r="C4" s="34"/>
      <c r="E4" s="36" t="s">
        <v>47</v>
      </c>
      <c r="F4" s="36">
        <v>23</v>
      </c>
    </row>
    <row r="5" spans="1:6" x14ac:dyDescent="0.3">
      <c r="A5" s="34" t="s">
        <v>33</v>
      </c>
      <c r="B5" s="34">
        <v>19</v>
      </c>
      <c r="C5" s="34"/>
      <c r="E5" s="36" t="s">
        <v>48</v>
      </c>
      <c r="F5" s="36">
        <v>24</v>
      </c>
    </row>
    <row r="6" spans="1:6" x14ac:dyDescent="0.3">
      <c r="A6" s="34" t="s">
        <v>34</v>
      </c>
      <c r="B6" s="34">
        <v>26</v>
      </c>
      <c r="C6" s="34"/>
      <c r="E6" s="36" t="s">
        <v>49</v>
      </c>
      <c r="F6" s="36">
        <v>27</v>
      </c>
    </row>
    <row r="7" spans="1:6" x14ac:dyDescent="0.3">
      <c r="A7" s="34" t="s">
        <v>35</v>
      </c>
      <c r="B7" s="34">
        <v>22</v>
      </c>
      <c r="C7" s="34"/>
      <c r="E7" s="36" t="s">
        <v>50</v>
      </c>
      <c r="F7" s="36">
        <v>25</v>
      </c>
    </row>
    <row r="8" spans="1:6" x14ac:dyDescent="0.3">
      <c r="A8" s="34" t="s">
        <v>36</v>
      </c>
      <c r="B8" s="34">
        <v>18</v>
      </c>
      <c r="C8" s="34"/>
      <c r="E8" s="36"/>
      <c r="F8" s="36"/>
    </row>
    <row r="9" spans="1:6" x14ac:dyDescent="0.3">
      <c r="A9" s="35" t="s">
        <v>67</v>
      </c>
      <c r="B9" s="34"/>
      <c r="C9" s="35">
        <f>SUM(B3:B8)</f>
        <v>124</v>
      </c>
      <c r="E9" s="36"/>
      <c r="F9" s="37">
        <f>SUM(F3:F7)</f>
        <v>123</v>
      </c>
    </row>
    <row r="10" spans="1:6" x14ac:dyDescent="0.3">
      <c r="A10" s="34" t="s">
        <v>37</v>
      </c>
      <c r="B10" s="34">
        <v>27</v>
      </c>
      <c r="C10" s="34"/>
      <c r="E10" s="36" t="s">
        <v>51</v>
      </c>
      <c r="F10" s="36">
        <v>21</v>
      </c>
    </row>
    <row r="11" spans="1:6" x14ac:dyDescent="0.3">
      <c r="A11" s="34" t="s">
        <v>38</v>
      </c>
      <c r="B11" s="34">
        <v>22</v>
      </c>
      <c r="C11" s="34"/>
      <c r="E11" s="36" t="s">
        <v>52</v>
      </c>
      <c r="F11" s="36">
        <v>21</v>
      </c>
    </row>
    <row r="12" spans="1:6" x14ac:dyDescent="0.3">
      <c r="A12" s="34" t="s">
        <v>39</v>
      </c>
      <c r="B12" s="34">
        <v>15</v>
      </c>
      <c r="C12" s="34"/>
      <c r="E12" s="36" t="s">
        <v>53</v>
      </c>
      <c r="F12" s="36">
        <v>21</v>
      </c>
    </row>
    <row r="13" spans="1:6" x14ac:dyDescent="0.3">
      <c r="A13" s="34" t="s">
        <v>40</v>
      </c>
      <c r="B13" s="34">
        <v>21</v>
      </c>
      <c r="C13" s="34"/>
      <c r="E13" s="36" t="s">
        <v>54</v>
      </c>
      <c r="F13" s="36">
        <v>14</v>
      </c>
    </row>
    <row r="14" spans="1:6" x14ac:dyDescent="0.3">
      <c r="A14" s="34" t="s">
        <v>41</v>
      </c>
      <c r="B14" s="34">
        <v>10</v>
      </c>
      <c r="C14" s="34"/>
      <c r="E14" s="36"/>
      <c r="F14" s="36"/>
    </row>
    <row r="15" spans="1:6" x14ac:dyDescent="0.3">
      <c r="A15" s="35" t="s">
        <v>68</v>
      </c>
      <c r="B15" s="34"/>
      <c r="C15" s="35">
        <f>SUM(B10:B14)</f>
        <v>95</v>
      </c>
      <c r="E15" s="36"/>
      <c r="F15" s="37">
        <f>SUM(F10:F13)</f>
        <v>77</v>
      </c>
    </row>
    <row r="16" spans="1:6" x14ac:dyDescent="0.3">
      <c r="A16" s="34"/>
      <c r="B16" s="34"/>
      <c r="C16" s="34"/>
      <c r="E16" s="36"/>
      <c r="F16" s="36"/>
    </row>
    <row r="17" spans="1:9" x14ac:dyDescent="0.3">
      <c r="A17" s="34" t="s">
        <v>42</v>
      </c>
      <c r="B17" s="34">
        <v>10</v>
      </c>
      <c r="C17" s="34"/>
      <c r="E17" s="36" t="s">
        <v>55</v>
      </c>
      <c r="F17" s="36">
        <v>16</v>
      </c>
    </row>
    <row r="18" spans="1:9" x14ac:dyDescent="0.3">
      <c r="A18" s="34" t="s">
        <v>43</v>
      </c>
      <c r="B18" s="34">
        <v>16</v>
      </c>
      <c r="C18" s="34"/>
      <c r="E18" s="36" t="s">
        <v>56</v>
      </c>
      <c r="F18" s="36">
        <v>17</v>
      </c>
    </row>
    <row r="19" spans="1:9" x14ac:dyDescent="0.3">
      <c r="A19" s="34" t="s">
        <v>44</v>
      </c>
      <c r="B19" s="34">
        <v>13</v>
      </c>
      <c r="C19" s="34"/>
      <c r="E19" s="36" t="s">
        <v>57</v>
      </c>
      <c r="F19" s="36">
        <v>14</v>
      </c>
    </row>
    <row r="20" spans="1:9" x14ac:dyDescent="0.3">
      <c r="A20" s="34" t="s">
        <v>45</v>
      </c>
      <c r="B20" s="34">
        <v>24</v>
      </c>
      <c r="C20" s="34"/>
      <c r="E20" s="36" t="s">
        <v>58</v>
      </c>
      <c r="F20" s="36">
        <v>19</v>
      </c>
    </row>
    <row r="21" spans="1:9" x14ac:dyDescent="0.3">
      <c r="A21" s="34"/>
      <c r="B21" s="34"/>
      <c r="C21" s="34"/>
      <c r="E21" s="36" t="s">
        <v>59</v>
      </c>
      <c r="F21" s="36">
        <v>21</v>
      </c>
    </row>
    <row r="22" spans="1:9" x14ac:dyDescent="0.3">
      <c r="A22" s="35" t="s">
        <v>69</v>
      </c>
      <c r="B22" s="34"/>
      <c r="C22" s="35">
        <f>SUM(B17:B20)</f>
        <v>63</v>
      </c>
      <c r="E22" s="36"/>
      <c r="F22" s="37">
        <f>SUM(F17:F21)</f>
        <v>87</v>
      </c>
    </row>
    <row r="23" spans="1:9" x14ac:dyDescent="0.3">
      <c r="A23" s="34"/>
      <c r="B23" s="34"/>
      <c r="C23" s="34"/>
      <c r="E23" s="36"/>
      <c r="F23" s="36"/>
    </row>
    <row r="24" spans="1:9" x14ac:dyDescent="0.3">
      <c r="A24" s="34"/>
      <c r="B24" s="34"/>
      <c r="C24" s="34"/>
      <c r="E24" s="36"/>
      <c r="F24" s="36"/>
    </row>
    <row r="25" spans="1:9" x14ac:dyDescent="0.3">
      <c r="A25" s="35" t="s">
        <v>66</v>
      </c>
      <c r="B25" s="34"/>
      <c r="C25" s="35">
        <f>C9+C15+C22</f>
        <v>282</v>
      </c>
      <c r="E25" s="36"/>
      <c r="F25" s="37">
        <f>F9+F15+89</f>
        <v>289</v>
      </c>
    </row>
    <row r="30" spans="1:9" x14ac:dyDescent="0.3">
      <c r="I3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Preventivo as 22-23</vt:lpstr>
      <vt:lpstr>NumeroAlunniStimato</vt:lpstr>
      <vt:lpstr>'Preventivo as 22-23'!Area_stampa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Saviotti</dc:creator>
  <cp:lastModifiedBy>user</cp:lastModifiedBy>
  <cp:lastPrinted>2019-10-30T14:07:18Z</cp:lastPrinted>
  <dcterms:created xsi:type="dcterms:W3CDTF">2019-09-22T08:53:09Z</dcterms:created>
  <dcterms:modified xsi:type="dcterms:W3CDTF">2023-01-29T17:59:39Z</dcterms:modified>
</cp:coreProperties>
</file>